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bmoss\Dropbox (UFL)\AEB4138\"/>
    </mc:Choice>
  </mc:AlternateContent>
  <bookViews>
    <workbookView xWindow="0" yWindow="0" windowWidth="21645" windowHeight="10890"/>
  </bookViews>
  <sheets>
    <sheet name="Sheet1" sheetId="1" r:id="rId1"/>
  </sheets>
  <definedNames>
    <definedName name="solver_adj" localSheetId="0" hidden="1">Sheet1!$B$18:$E$18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Sheet1!$G$18</definedName>
    <definedName name="solver_lhs2" localSheetId="0" hidden="1">Sheet1!$H$39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1</definedName>
    <definedName name="solver_nwt" localSheetId="0" hidden="1">1</definedName>
    <definedName name="solver_opt" localSheetId="0" hidden="1">Sheet1!$H$15</definedName>
    <definedName name="solver_pre" localSheetId="0" hidden="1">0.000001</definedName>
    <definedName name="solver_rbv" localSheetId="0" hidden="1">1</definedName>
    <definedName name="solver_rel1" localSheetId="0" hidden="1">1</definedName>
    <definedName name="solver_rel2" localSheetId="0" hidden="1">3</definedName>
    <definedName name="solver_rhs1" localSheetId="0" hidden="1">150</definedName>
    <definedName name="solver_rhs2" localSheetId="0" hidden="1">65000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H34" i="1"/>
  <c r="G18" i="1" l="1"/>
  <c r="G13" i="1"/>
  <c r="H13" i="1" s="1"/>
  <c r="G12" i="1"/>
  <c r="H12" i="1" s="1"/>
  <c r="G11" i="1"/>
  <c r="H11" i="1" s="1"/>
  <c r="G10" i="1"/>
  <c r="H10" i="1" s="1"/>
  <c r="G9" i="1"/>
  <c r="H9" i="1" s="1"/>
  <c r="G8" i="1"/>
  <c r="H8" i="1" s="1"/>
  <c r="G7" i="1"/>
  <c r="H7" i="1" s="1"/>
  <c r="G6" i="1"/>
  <c r="H6" i="1" s="1"/>
  <c r="G5" i="1"/>
  <c r="H5" i="1" s="1"/>
  <c r="H4" i="1"/>
  <c r="G3" i="1"/>
  <c r="H3" i="1" l="1"/>
  <c r="H15" i="1" s="1"/>
  <c r="H16" i="1"/>
  <c r="H39" i="1"/>
  <c r="G43" i="1"/>
  <c r="H40" i="1"/>
  <c r="G32" i="1"/>
  <c r="G30" i="1"/>
  <c r="H30" i="1" s="1"/>
  <c r="E30" i="1"/>
  <c r="D30" i="1"/>
  <c r="C30" i="1"/>
  <c r="B30" i="1"/>
  <c r="E29" i="1"/>
  <c r="D29" i="1"/>
  <c r="C29" i="1"/>
  <c r="B29" i="1"/>
  <c r="E28" i="1"/>
  <c r="D28" i="1"/>
  <c r="C28" i="1"/>
  <c r="B28" i="1"/>
  <c r="G28" i="1" s="1"/>
  <c r="H28" i="1" s="1"/>
  <c r="E27" i="1"/>
  <c r="D27" i="1"/>
  <c r="C27" i="1"/>
  <c r="B27" i="1"/>
  <c r="E26" i="1"/>
  <c r="D26" i="1"/>
  <c r="C26" i="1"/>
  <c r="B26" i="1"/>
  <c r="G26" i="1" s="1"/>
  <c r="H26" i="1" s="1"/>
  <c r="E25" i="1"/>
  <c r="D25" i="1"/>
  <c r="C25" i="1"/>
  <c r="B25" i="1"/>
  <c r="E24" i="1"/>
  <c r="D24" i="1"/>
  <c r="C24" i="1"/>
  <c r="B24" i="1"/>
  <c r="G24" i="1" s="1"/>
  <c r="H24" i="1" s="1"/>
  <c r="E23" i="1"/>
  <c r="D23" i="1"/>
  <c r="C23" i="1"/>
  <c r="B23" i="1"/>
  <c r="E22" i="1"/>
  <c r="D22" i="1"/>
  <c r="C22" i="1"/>
  <c r="B22" i="1"/>
  <c r="G22" i="1" s="1"/>
  <c r="H22" i="1" s="1"/>
  <c r="E21" i="1"/>
  <c r="D21" i="1"/>
  <c r="C21" i="1"/>
  <c r="B21" i="1"/>
  <c r="E20" i="1"/>
  <c r="D20" i="1"/>
  <c r="C20" i="1"/>
  <c r="B20" i="1"/>
  <c r="G20" i="1" s="1"/>
  <c r="H20" i="1" s="1"/>
  <c r="G21" i="1" l="1"/>
  <c r="H21" i="1" s="1"/>
  <c r="G25" i="1"/>
  <c r="H25" i="1" s="1"/>
  <c r="G29" i="1"/>
  <c r="H29" i="1" s="1"/>
  <c r="G23" i="1"/>
  <c r="H23" i="1" s="1"/>
  <c r="G27" i="1"/>
  <c r="H27" i="1" s="1"/>
  <c r="H35" i="1" s="1"/>
</calcChain>
</file>

<file path=xl/sharedStrings.xml><?xml version="1.0" encoding="utf-8"?>
<sst xmlns="http://schemas.openxmlformats.org/spreadsheetml/2006/main" count="16" uniqueCount="15">
  <si>
    <t>Average</t>
  </si>
  <si>
    <t>Std. Dev</t>
  </si>
  <si>
    <t>Year</t>
  </si>
  <si>
    <t>Cotton</t>
  </si>
  <si>
    <t>Peanuts</t>
  </si>
  <si>
    <t>Soybeans</t>
  </si>
  <si>
    <t>Potatoes</t>
  </si>
  <si>
    <t>Planting</t>
  </si>
  <si>
    <t>Exp Inc</t>
  </si>
  <si>
    <t>Variance</t>
  </si>
  <si>
    <t>Var</t>
  </si>
  <si>
    <t>Mean</t>
  </si>
  <si>
    <t>r</t>
  </si>
  <si>
    <t>Exp Utility</t>
  </si>
  <si>
    <t>Exp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</si>
</sst>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" fontId="0" fillId="0" borderId="0" xfId="0" applyNumberFormat="1"/>
    <xf numFmtId="2" fontId="0" fillId="0" borderId="0" xfId="0" applyNumberFormat="1"/>
    <xf numFmtId="164" fontId="0" fillId="0" borderId="0" xfId="0" applyNumberFormat="1"/>
    <xf numFmtId="46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abSelected="1" topLeftCell="A13" workbookViewId="0">
      <selection activeCell="A38" sqref="A38"/>
    </sheetView>
  </sheetViews>
  <sheetFormatPr defaultRowHeight="15" x14ac:dyDescent="0.25"/>
  <cols>
    <col min="3" max="3" width="12.28515625" customWidth="1"/>
    <col min="5" max="5" width="12.7109375" customWidth="1"/>
    <col min="8" max="8" width="13.5703125" customWidth="1"/>
  </cols>
  <sheetData>
    <row r="1" spans="1:11" x14ac:dyDescent="0.25">
      <c r="H1" t="s">
        <v>12</v>
      </c>
    </row>
    <row r="2" spans="1:11" x14ac:dyDescent="0.25">
      <c r="A2" t="s">
        <v>2</v>
      </c>
      <c r="B2" t="s">
        <v>3</v>
      </c>
      <c r="C2" t="s">
        <v>4</v>
      </c>
      <c r="D2" t="s">
        <v>5</v>
      </c>
      <c r="E2" t="s">
        <v>6</v>
      </c>
      <c r="H2">
        <v>2.35</v>
      </c>
    </row>
    <row r="3" spans="1:11" x14ac:dyDescent="0.25">
      <c r="A3">
        <v>2009</v>
      </c>
      <c r="B3" s="2">
        <v>299.35000000000002</v>
      </c>
      <c r="C3" s="2">
        <v>352.4</v>
      </c>
      <c r="D3" s="2">
        <v>279</v>
      </c>
      <c r="E3" s="2">
        <v>2633.2</v>
      </c>
      <c r="G3">
        <f>B$18*B3+C$18*C3+D$18*D3+E$18*E3</f>
        <v>394845.17320199503</v>
      </c>
      <c r="H3">
        <f>IF(H$2=1,LN(G3),G3^(1-H$2)/(1-H$2))</f>
        <v>-2.0629561963371145E-8</v>
      </c>
    </row>
    <row r="4" spans="1:11" x14ac:dyDescent="0.25">
      <c r="A4">
        <v>2008</v>
      </c>
      <c r="B4" s="2">
        <v>281.66000000000003</v>
      </c>
      <c r="C4" s="2">
        <v>397.2</v>
      </c>
      <c r="D4" s="2">
        <v>241</v>
      </c>
      <c r="E4" s="2">
        <v>2627.5</v>
      </c>
      <c r="G4">
        <f>B$18*B4+C$18*C4+D$18*D4+E$18*E4</f>
        <v>393993.15844947571</v>
      </c>
      <c r="H4">
        <f t="shared" ref="H4:H12" si="0">IF(H$2=1,LN(G4),G4^(1-H$2)/(1-H$2))</f>
        <v>-2.0689810493398837E-8</v>
      </c>
    </row>
    <row r="5" spans="1:11" x14ac:dyDescent="0.25">
      <c r="A5">
        <v>2007</v>
      </c>
      <c r="B5" s="2">
        <v>218.46</v>
      </c>
      <c r="C5" s="2">
        <v>192.2</v>
      </c>
      <c r="D5" s="2">
        <v>131.6</v>
      </c>
      <c r="E5" s="2">
        <v>3923.3</v>
      </c>
      <c r="G5">
        <f>B$18*B5+C$18*C5+D$18*D5+E$18*E5</f>
        <v>588274.44043324294</v>
      </c>
      <c r="H5">
        <f t="shared" si="0"/>
        <v>-1.2042960427909398E-8</v>
      </c>
    </row>
    <row r="6" spans="1:11" x14ac:dyDescent="0.25">
      <c r="A6">
        <v>2006</v>
      </c>
      <c r="B6" s="2">
        <v>184.52</v>
      </c>
      <c r="C6" s="2">
        <v>122.5</v>
      </c>
      <c r="D6" s="2">
        <v>86.75</v>
      </c>
      <c r="E6" s="2">
        <v>3151.4</v>
      </c>
      <c r="G6">
        <f>B$18*B6+C$18*C6+D$18*D6+E$18*E6</f>
        <v>472530.95015655726</v>
      </c>
      <c r="H6">
        <f t="shared" si="0"/>
        <v>-1.6187708721790952E-8</v>
      </c>
    </row>
    <row r="7" spans="1:11" x14ac:dyDescent="0.25">
      <c r="A7">
        <v>2005</v>
      </c>
      <c r="B7" s="2">
        <v>185.76</v>
      </c>
      <c r="C7" s="2">
        <v>140.9</v>
      </c>
      <c r="D7" s="2">
        <v>90.8</v>
      </c>
      <c r="E7" s="2">
        <v>1801.6</v>
      </c>
      <c r="G7">
        <f>B$18*B7+C$18*C7+D$18*D7+E$18*E7</f>
        <v>270141.82968187158</v>
      </c>
      <c r="H7">
        <f t="shared" si="0"/>
        <v>-3.4436360967213886E-8</v>
      </c>
    </row>
    <row r="8" spans="1:11" x14ac:dyDescent="0.25">
      <c r="A8">
        <v>2004</v>
      </c>
      <c r="B8" s="2">
        <v>98.86</v>
      </c>
      <c r="C8" s="2">
        <v>196.8</v>
      </c>
      <c r="D8" s="2">
        <v>108.4</v>
      </c>
      <c r="E8" s="2">
        <v>1159</v>
      </c>
      <c r="G8">
        <f>B$18*B8+C$18*C8+D$18*D8+E$18*E8</f>
        <v>173793.12068317522</v>
      </c>
      <c r="H8">
        <f t="shared" si="0"/>
        <v>-6.2462914775179937E-8</v>
      </c>
    </row>
    <row r="9" spans="1:11" x14ac:dyDescent="0.25">
      <c r="A9">
        <v>2003</v>
      </c>
      <c r="B9" s="2">
        <v>219.55</v>
      </c>
      <c r="C9" s="2">
        <v>245</v>
      </c>
      <c r="D9" s="2">
        <v>125</v>
      </c>
      <c r="E9" s="2">
        <v>1692.4</v>
      </c>
      <c r="G9">
        <f>B$18*B9+C$18*C9+D$18*D9+E$18*E9</f>
        <v>253774.43865846383</v>
      </c>
      <c r="H9">
        <f t="shared" si="0"/>
        <v>-3.7468093832159639E-8</v>
      </c>
    </row>
    <row r="10" spans="1:11" x14ac:dyDescent="0.25">
      <c r="A10">
        <v>2002</v>
      </c>
      <c r="B10" s="2">
        <v>13.16</v>
      </c>
      <c r="C10" s="2">
        <v>99.4</v>
      </c>
      <c r="D10" s="2">
        <v>94.55</v>
      </c>
      <c r="E10" s="2">
        <v>1645.4</v>
      </c>
      <c r="G10">
        <f>B$18*B10+C$18*C10+D$18*D10+E$18*E10</f>
        <v>246718.61003705981</v>
      </c>
      <c r="H10">
        <f t="shared" si="0"/>
        <v>-3.8921866031157597E-8</v>
      </c>
    </row>
    <row r="11" spans="1:11" x14ac:dyDescent="0.25">
      <c r="A11">
        <v>2001</v>
      </c>
      <c r="B11" s="2">
        <v>0.54</v>
      </c>
      <c r="C11" s="2">
        <v>345.75</v>
      </c>
      <c r="D11" s="2">
        <v>39.799999999999997</v>
      </c>
      <c r="E11" s="2">
        <v>1397</v>
      </c>
      <c r="G11">
        <f>B$18*B11+C$18*C11+D$18*D11+E$18*E11</f>
        <v>209487.85659665504</v>
      </c>
      <c r="H11">
        <f t="shared" si="0"/>
        <v>-4.8540224388732326E-8</v>
      </c>
    </row>
    <row r="12" spans="1:11" x14ac:dyDescent="0.25">
      <c r="A12">
        <v>2000</v>
      </c>
      <c r="B12" s="2">
        <v>91.2</v>
      </c>
      <c r="C12" s="2">
        <v>435.5</v>
      </c>
      <c r="D12" s="2">
        <v>2.5499999999999998</v>
      </c>
      <c r="E12" s="2">
        <v>928</v>
      </c>
      <c r="G12">
        <f>B$18*B12+C$18*C12+D$18*D12+E$18*E12</f>
        <v>139170.88644168974</v>
      </c>
      <c r="H12">
        <f t="shared" si="0"/>
        <v>-8.4309380924133916E-8</v>
      </c>
    </row>
    <row r="13" spans="1:11" x14ac:dyDescent="0.25">
      <c r="A13">
        <v>1999</v>
      </c>
      <c r="B13" s="2">
        <v>39.299999999999997</v>
      </c>
      <c r="C13" s="2">
        <v>332.64</v>
      </c>
      <c r="D13" s="2">
        <v>66.8</v>
      </c>
      <c r="E13" s="2">
        <v>1328.4</v>
      </c>
      <c r="G13">
        <f>B$18*B13+C$18*C13+D$18*D13+E$18*E13</f>
        <v>199201.1368224943</v>
      </c>
      <c r="H13">
        <f>IF(H$2=1,LN(G13),G13^(1-H$2)/(1-H$2))</f>
        <v>-5.1954394118094773E-8</v>
      </c>
    </row>
    <row r="14" spans="1:11" x14ac:dyDescent="0.25">
      <c r="E14" s="1"/>
    </row>
    <row r="15" spans="1:11" x14ac:dyDescent="0.25">
      <c r="A15" t="s">
        <v>0</v>
      </c>
      <c r="B15">
        <v>148.4</v>
      </c>
      <c r="C15">
        <v>260.02999999999997</v>
      </c>
      <c r="D15">
        <v>115.11</v>
      </c>
      <c r="E15" s="1">
        <v>2026.11</v>
      </c>
      <c r="G15" t="s">
        <v>13</v>
      </c>
      <c r="H15">
        <f>SUM(H3:H13)/11</f>
        <v>-3.8876661513012942E-8</v>
      </c>
      <c r="K15" s="2"/>
    </row>
    <row r="16" spans="1:11" x14ac:dyDescent="0.25">
      <c r="A16" t="s">
        <v>1</v>
      </c>
      <c r="B16">
        <v>105.36</v>
      </c>
      <c r="C16">
        <v>117.68</v>
      </c>
      <c r="D16">
        <v>81</v>
      </c>
      <c r="E16">
        <v>935.03</v>
      </c>
      <c r="G16" t="s">
        <v>14</v>
      </c>
      <c r="H16">
        <f>SUM(G3:G13)/11</f>
        <v>303811.96374206187</v>
      </c>
    </row>
    <row r="18" spans="1:8" x14ac:dyDescent="0.25">
      <c r="B18">
        <v>0</v>
      </c>
      <c r="C18">
        <v>5.9113810701888904E-2</v>
      </c>
      <c r="D18">
        <v>0</v>
      </c>
      <c r="E18">
        <v>149.94088618225115</v>
      </c>
      <c r="G18">
        <f>SUM(B18:E18)</f>
        <v>149.99999999295304</v>
      </c>
    </row>
    <row r="20" spans="1:8" x14ac:dyDescent="0.25">
      <c r="A20">
        <v>2009</v>
      </c>
      <c r="B20" s="2">
        <f>B3-B$15</f>
        <v>150.95000000000002</v>
      </c>
      <c r="C20" s="2">
        <f>C3-C$15</f>
        <v>92.37</v>
      </c>
      <c r="D20" s="2">
        <f>D3-D$15</f>
        <v>163.89</v>
      </c>
      <c r="E20" s="2">
        <f>E3-E$15</f>
        <v>607.08999999999992</v>
      </c>
      <c r="G20" s="2">
        <f>B20*B$32+C20*C$32+D20*D$32+E20*E$32</f>
        <v>21310.817854905123</v>
      </c>
      <c r="H20" s="3">
        <f>G20^2</f>
        <v>454150957.644943</v>
      </c>
    </row>
    <row r="21" spans="1:8" x14ac:dyDescent="0.25">
      <c r="A21">
        <v>2008</v>
      </c>
      <c r="B21" s="2">
        <f>B4-B$15</f>
        <v>133.26000000000002</v>
      </c>
      <c r="C21" s="2">
        <f>C4-C$15</f>
        <v>137.17000000000002</v>
      </c>
      <c r="D21" s="2">
        <f>D4-D$15</f>
        <v>125.89</v>
      </c>
      <c r="E21" s="2">
        <f>E4-E$15</f>
        <v>601.3900000000001</v>
      </c>
      <c r="G21" s="2">
        <f t="shared" ref="G21:G30" si="1">B21*B$32+C21*C$32+D21*D$32+E21*E$32</f>
        <v>26906.355967609132</v>
      </c>
      <c r="H21" s="3">
        <f t="shared" ref="H21:H30" si="2">G21^2</f>
        <v>723951991.45569551</v>
      </c>
    </row>
    <row r="22" spans="1:8" x14ac:dyDescent="0.25">
      <c r="A22">
        <v>2007</v>
      </c>
      <c r="B22" s="2">
        <f>B5-B$15</f>
        <v>70.06</v>
      </c>
      <c r="C22" s="2">
        <f>C5-C$15</f>
        <v>-67.829999999999984</v>
      </c>
      <c r="D22" s="2">
        <f>D5-D$15</f>
        <v>16.489999999999995</v>
      </c>
      <c r="E22" s="2">
        <f>E5-E$15</f>
        <v>1897.1900000000003</v>
      </c>
      <c r="G22" s="2">
        <f t="shared" si="1"/>
        <v>21355.218216127578</v>
      </c>
      <c r="H22" s="3">
        <f t="shared" si="2"/>
        <v>456045345.0584271</v>
      </c>
    </row>
    <row r="23" spans="1:8" x14ac:dyDescent="0.25">
      <c r="A23">
        <v>2006</v>
      </c>
      <c r="B23" s="2">
        <f>B6-B$15</f>
        <v>36.120000000000005</v>
      </c>
      <c r="C23" s="2">
        <f>C6-C$15</f>
        <v>-137.52999999999997</v>
      </c>
      <c r="D23" s="2">
        <f>D6-D$15</f>
        <v>-28.36</v>
      </c>
      <c r="E23" s="2">
        <f>E6-E$15</f>
        <v>1125.2900000000002</v>
      </c>
      <c r="G23" s="2">
        <f t="shared" si="1"/>
        <v>318.4990025156003</v>
      </c>
      <c r="H23" s="3">
        <f t="shared" si="2"/>
        <v>101441.61460343236</v>
      </c>
    </row>
    <row r="24" spans="1:8" x14ac:dyDescent="0.25">
      <c r="A24">
        <v>2005</v>
      </c>
      <c r="B24" s="2">
        <f>B7-B$15</f>
        <v>37.359999999999985</v>
      </c>
      <c r="C24" s="2">
        <f>C7-C$15</f>
        <v>-119.12999999999997</v>
      </c>
      <c r="D24" s="2">
        <f>D7-D$15</f>
        <v>-24.310000000000002</v>
      </c>
      <c r="E24" s="2">
        <f>E7-E$15</f>
        <v>-224.51</v>
      </c>
      <c r="G24" s="2">
        <f t="shared" si="1"/>
        <v>-18664.599343497612</v>
      </c>
      <c r="H24" s="3">
        <f t="shared" si="2"/>
        <v>348367268.65329146</v>
      </c>
    </row>
    <row r="25" spans="1:8" x14ac:dyDescent="0.25">
      <c r="A25">
        <v>2004</v>
      </c>
      <c r="B25" s="2">
        <f>B8-B$15</f>
        <v>-49.540000000000006</v>
      </c>
      <c r="C25" s="2">
        <f>C8-C$15</f>
        <v>-63.229999999999961</v>
      </c>
      <c r="D25" s="2">
        <f>D8-D$15</f>
        <v>-6.7099999999999937</v>
      </c>
      <c r="E25" s="2">
        <f>E8-E$15</f>
        <v>-867.1099999999999</v>
      </c>
      <c r="G25" s="2">
        <f t="shared" si="1"/>
        <v>-21719.323782581538</v>
      </c>
      <c r="H25" s="3">
        <f t="shared" si="2"/>
        <v>471729025.57261199</v>
      </c>
    </row>
    <row r="26" spans="1:8" x14ac:dyDescent="0.25">
      <c r="A26">
        <v>2003</v>
      </c>
      <c r="B26" s="2">
        <f>B9-B$15</f>
        <v>71.150000000000006</v>
      </c>
      <c r="C26" s="2">
        <f>C9-C$15</f>
        <v>-15.029999999999973</v>
      </c>
      <c r="D26" s="2">
        <f>D9-D$15</f>
        <v>9.89</v>
      </c>
      <c r="E26" s="2">
        <f>E9-E$15</f>
        <v>-333.70999999999981</v>
      </c>
      <c r="G26" s="2">
        <f t="shared" si="1"/>
        <v>-7177.9469970936134</v>
      </c>
      <c r="H26" s="3">
        <f t="shared" si="2"/>
        <v>51522923.093085222</v>
      </c>
    </row>
    <row r="27" spans="1:8" x14ac:dyDescent="0.25">
      <c r="A27">
        <v>2002</v>
      </c>
      <c r="B27" s="2">
        <f>B10-B$15</f>
        <v>-135.24</v>
      </c>
      <c r="C27" s="2">
        <f>C10-C$15</f>
        <v>-160.62999999999997</v>
      </c>
      <c r="D27" s="2">
        <f>D10-D$15</f>
        <v>-20.560000000000002</v>
      </c>
      <c r="E27" s="2">
        <f>E10-E$15</f>
        <v>-380.70999999999981</v>
      </c>
      <c r="G27" s="2">
        <f t="shared" si="1"/>
        <v>-26398.323373192619</v>
      </c>
      <c r="H27" s="3">
        <f t="shared" si="2"/>
        <v>696871476.91564775</v>
      </c>
    </row>
    <row r="28" spans="1:8" x14ac:dyDescent="0.25">
      <c r="A28">
        <v>2001</v>
      </c>
      <c r="B28" s="2">
        <f>B11-B$15</f>
        <v>-147.86000000000001</v>
      </c>
      <c r="C28" s="2">
        <f>C11-C$15</f>
        <v>85.720000000000027</v>
      </c>
      <c r="D28" s="2">
        <f>D11-D$15</f>
        <v>-75.31</v>
      </c>
      <c r="E28" s="2">
        <f>E11-E$15</f>
        <v>-629.1099999999999</v>
      </c>
      <c r="G28" s="2">
        <f t="shared" si="1"/>
        <v>942.78367989994331</v>
      </c>
      <c r="H28" s="3">
        <f t="shared" si="2"/>
        <v>888841.06708567881</v>
      </c>
    </row>
    <row r="29" spans="1:8" x14ac:dyDescent="0.25">
      <c r="A29">
        <v>2000</v>
      </c>
      <c r="B29" s="2">
        <f>B12-B$15</f>
        <v>-57.2</v>
      </c>
      <c r="C29" s="2">
        <f>C12-C$15</f>
        <v>175.47000000000003</v>
      </c>
      <c r="D29" s="2">
        <f>D12-D$15</f>
        <v>-112.56</v>
      </c>
      <c r="E29" s="2">
        <f>E12-E$15</f>
        <v>-1098.1099999999999</v>
      </c>
      <c r="G29" s="2">
        <f t="shared" si="1"/>
        <v>4925.7319665326322</v>
      </c>
      <c r="H29" s="3">
        <f t="shared" si="2"/>
        <v>24262835.406121433</v>
      </c>
    </row>
    <row r="30" spans="1:8" x14ac:dyDescent="0.25">
      <c r="A30">
        <v>1999</v>
      </c>
      <c r="B30" s="2">
        <f>B13-B$15</f>
        <v>-109.10000000000001</v>
      </c>
      <c r="C30" s="2">
        <f>C13-C$15</f>
        <v>72.610000000000014</v>
      </c>
      <c r="D30" s="2">
        <f>D13-D$15</f>
        <v>-48.31</v>
      </c>
      <c r="E30" s="2">
        <f>E13-E$15</f>
        <v>-697.70999999999981</v>
      </c>
      <c r="G30" s="2">
        <f t="shared" si="1"/>
        <v>-1804.4475219700762</v>
      </c>
      <c r="H30" s="3">
        <f t="shared" si="2"/>
        <v>3256030.8595439484</v>
      </c>
    </row>
    <row r="32" spans="1:8" x14ac:dyDescent="0.25">
      <c r="A32" t="s">
        <v>7</v>
      </c>
      <c r="B32">
        <v>0</v>
      </c>
      <c r="C32">
        <v>126.90986150353351</v>
      </c>
      <c r="D32">
        <v>0</v>
      </c>
      <c r="E32">
        <v>15.793628535841034</v>
      </c>
      <c r="G32" s="2">
        <f>SUM(B32:E32)</f>
        <v>142.70349003937454</v>
      </c>
    </row>
    <row r="34" spans="1:9" x14ac:dyDescent="0.25">
      <c r="G34" t="s">
        <v>8</v>
      </c>
      <c r="H34">
        <f>B32*B15+C32*C15+D32*D15+E32*E15</f>
        <v>64999.999999516687</v>
      </c>
    </row>
    <row r="35" spans="1:9" x14ac:dyDescent="0.25">
      <c r="G35" t="s">
        <v>9</v>
      </c>
      <c r="H35" s="3">
        <f>(SUM(H20:H30)/11)/1000000</f>
        <v>293.74073975827781</v>
      </c>
    </row>
    <row r="36" spans="1:9" x14ac:dyDescent="0.25">
      <c r="H36" s="3"/>
    </row>
    <row r="37" spans="1:9" x14ac:dyDescent="0.25">
      <c r="B37" s="5">
        <v>11099.68</v>
      </c>
      <c r="C37" s="5">
        <v>1120.5999999999999</v>
      </c>
      <c r="D37" s="5">
        <v>6739.94</v>
      </c>
      <c r="E37" s="5">
        <v>63960.51</v>
      </c>
      <c r="I37" s="4"/>
    </row>
    <row r="38" spans="1:9" x14ac:dyDescent="0.25">
      <c r="B38" s="5">
        <v>1120.5999999999999</v>
      </c>
      <c r="C38" s="5">
        <v>13849.1</v>
      </c>
      <c r="D38" s="5">
        <v>1194.8599999999999</v>
      </c>
      <c r="E38" s="5">
        <v>-29440.9</v>
      </c>
    </row>
    <row r="39" spans="1:9" x14ac:dyDescent="0.25">
      <c r="B39" s="5">
        <v>6739.94</v>
      </c>
      <c r="C39" s="5">
        <v>1194.8599999999999</v>
      </c>
      <c r="D39" s="5">
        <v>6561.62</v>
      </c>
      <c r="E39" s="5">
        <v>39506.75</v>
      </c>
      <c r="G39" t="s">
        <v>11</v>
      </c>
      <c r="H39">
        <f>B43*B15+C43*C15+D43*D15+E43*E15</f>
        <v>64999.999964351067</v>
      </c>
    </row>
    <row r="40" spans="1:9" x14ac:dyDescent="0.25">
      <c r="B40" s="5">
        <v>63960.51</v>
      </c>
      <c r="C40" s="5">
        <v>-29440.9</v>
      </c>
      <c r="D40" s="5">
        <v>39506.75</v>
      </c>
      <c r="E40" s="5">
        <v>874284.68</v>
      </c>
      <c r="G40" t="s">
        <v>10</v>
      </c>
      <c r="H40">
        <f>(B37*B43*B43+2*C37*B43*C43+2*D37*B43*D43+2*E37*B43*E43+C43*C43*C38+2*D38*C43*D43+2*E38*C43*E43+D39*D43*D43+2*E39*D43*E43+E40*E43*E43)/1000000</f>
        <v>323.11485531415997</v>
      </c>
    </row>
    <row r="43" spans="1:9" x14ac:dyDescent="0.25">
      <c r="A43" t="s">
        <v>7</v>
      </c>
      <c r="B43" s="5">
        <v>0</v>
      </c>
      <c r="C43" s="5">
        <v>126.90985107660694</v>
      </c>
      <c r="D43" s="5">
        <v>0</v>
      </c>
      <c r="E43" s="5">
        <v>15.793629856671638</v>
      </c>
      <c r="G43" s="5">
        <f>SUM(B43:E43)</f>
        <v>142.70348093327857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Moss,Charles Britt</dc:creator>
  <cp:lastModifiedBy>Moss,Charles Britt</cp:lastModifiedBy>
  <dcterms:created xsi:type="dcterms:W3CDTF">2018-03-28T15:48:29Z</dcterms:created>
  <dcterms:modified xsi:type="dcterms:W3CDTF">2018-03-28T17:29:08Z</dcterms:modified>
</cp:coreProperties>
</file>